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ado de resultados  " sheetId="1" r:id="rId4"/>
  </sheets>
  <definedNames/>
  <calcPr/>
</workbook>
</file>

<file path=xl/sharedStrings.xml><?xml version="1.0" encoding="utf-8"?>
<sst xmlns="http://schemas.openxmlformats.org/spreadsheetml/2006/main" count="74" uniqueCount="61">
  <si>
    <t>Para usar esta planilla tienes que hacer una copia: Anda a "Archivo" y luego "Hacer una copia". ¡Ojalá te sirva! :)</t>
  </si>
  <si>
    <t>Plantilla De Estado de resultados</t>
  </si>
  <si>
    <t>Nombre de tu negocio</t>
  </si>
  <si>
    <t xml:space="preserve">Estado de Resultados </t>
  </si>
  <si>
    <t>Al 31 de diciembre de (año)</t>
  </si>
  <si>
    <t>Enero</t>
  </si>
  <si>
    <t>%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</si>
  <si>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</si>
  <si>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</si>
  <si>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</si>
  <si>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</si>
  <si>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</si>
  <si>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</si>
  <si>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</si>
  <si>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</si>
  <si>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</si>
  <si>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</si>
  <si>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</si>
  <si>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</si>
  <si>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INGRESOS</t>
  </si>
  <si>
    <t>Ventas brutas</t>
  </si>
  <si>
    <t>Devoluciones</t>
  </si>
  <si>
    <t>Descuentos</t>
  </si>
  <si>
    <t>Ventas Netas</t>
  </si>
  <si>
    <t>Costo de Ventas</t>
  </si>
  <si>
    <t>Costo de ventas</t>
  </si>
  <si>
    <t>UTILIDAD BRUTA</t>
  </si>
  <si>
    <t>GASTOS OPERATIVOS</t>
  </si>
  <si>
    <t>Gastos de venta</t>
  </si>
  <si>
    <t>Sueldos y salarios</t>
  </si>
  <si>
    <t>Comisiones de venta</t>
  </si>
  <si>
    <t>Gastos de entrega / fletes</t>
  </si>
  <si>
    <t>Gastos de mercadotecnia</t>
  </si>
  <si>
    <t xml:space="preserve">Viajes </t>
  </si>
  <si>
    <t>Viáticos</t>
  </si>
  <si>
    <t>Otros gastos de venta</t>
  </si>
  <si>
    <t>Total Gastos de venta</t>
  </si>
  <si>
    <t>Gastos administrativos</t>
  </si>
  <si>
    <t>Beneficios y compensaciones</t>
  </si>
  <si>
    <t>Impuestos sobre nómina</t>
  </si>
  <si>
    <t>Seguros</t>
  </si>
  <si>
    <t xml:space="preserve">Renta </t>
  </si>
  <si>
    <t>Eletricidad</t>
  </si>
  <si>
    <t>Teléfono</t>
  </si>
  <si>
    <t>Agua</t>
  </si>
  <si>
    <t>Telefonía celular</t>
  </si>
  <si>
    <t>Artículos de papelería</t>
  </si>
  <si>
    <t>Mensajería</t>
  </si>
  <si>
    <t>Mantenimiento de equipo</t>
  </si>
  <si>
    <t xml:space="preserve">Membresías </t>
  </si>
  <si>
    <t>Muebles y equipo de oficina</t>
  </si>
  <si>
    <t>Total Gastos Administrativos</t>
  </si>
  <si>
    <t>TOTAL GASTOS OPERATIVOS</t>
  </si>
  <si>
    <t>UTILIDAD OPERATIVA</t>
  </si>
  <si>
    <t>Gastos financieros</t>
  </si>
  <si>
    <t>Gastos y productos financieros</t>
  </si>
  <si>
    <t>Total Gastos Financieros</t>
  </si>
  <si>
    <t>UTILIDAD ANTES DE IMPUESTOS</t>
  </si>
  <si>
    <t>Impuestos sobre el ingreso</t>
  </si>
  <si>
    <t>Total impuestos</t>
  </si>
  <si>
    <t>UTILIDAD NETA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</si>
</sst>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0.0"/>
      <color rgb="FF000000"/>
      <name val="Arial"/>
      <scheme val="minor"/>
    </font>
    <font>
      <b/>
      <sz val="14.0"/>
      <color rgb="FFFFFFFF"/>
      <name val="Calibri"/>
    </font>
    <font>
      <sz val="11.0"/>
      <color rgb="FFFFFFFF"/>
      <name val="Calibri"/>
    </font>
    <font>
      <b/>
      <sz val="14.0"/>
      <color rgb="FF000000"/>
      <name val="Calibri"/>
    </font>
    <font>
      <sz val="11.0"/>
      <color theme="1"/>
      <name val="Calibri"/>
    </font>
    <font>
      <sz val="16.0"/>
      <color theme="1"/>
      <name val="Calibri"/>
    </font>
    <font>
      <b/>
      <sz val="14.0"/>
      <color theme="1"/>
      <name val="Calibri"/>
    </font>
    <font/>
    <font>
      <sz val="12.0"/>
      <color rgb="FF000000"/>
      <name val="Calibri"/>
    </font>
    <font>
      <sz val="12.0"/>
      <color theme="1"/>
      <name val="Calibri"/>
    </font>
    <font>
      <sz val="11.0"/>
      <color rgb="FF000000"/>
      <name val="Calibri"/>
    </font>
    <font>
      <sz val="14.0"/>
      <color theme="1"/>
      <name val="Calibri"/>
    </font>
    <font>
      <sz val="12.0"/>
      <color rgb="FFFFFFFF"/>
      <name val="Calibri"/>
    </font>
    <font>
      <sz val="14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A2C4C9"/>
        <bgColor rgb="FFA2C4C9"/>
      </patternFill>
    </fill>
    <fill>
      <patternFill patternType="solid">
        <fgColor rgb="FF76A5AF"/>
        <bgColor rgb="FF76A5AF"/>
      </patternFill>
    </fill>
    <fill>
      <patternFill patternType="solid">
        <fgColor rgb="FFD8D8D8"/>
        <bgColor rgb="FFD8D8D8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2" fontId="2" numFmtId="0" xfId="0" applyAlignment="1" applyFont="1">
      <alignment vertical="center"/>
    </xf>
    <xf borderId="0" fillId="3" fontId="3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5" numFmtId="0" xfId="0" applyAlignment="1" applyFont="1">
      <alignment horizontal="center"/>
    </xf>
    <xf borderId="1" fillId="4" fontId="6" numFmtId="0" xfId="0" applyAlignment="1" applyBorder="1" applyFill="1" applyFont="1">
      <alignment horizontal="left" readingOrder="0" vertical="bottom"/>
    </xf>
    <xf borderId="2" fillId="0" fontId="7" numFmtId="0" xfId="0" applyBorder="1" applyFont="1"/>
    <xf borderId="3" fillId="0" fontId="7" numFmtId="0" xfId="0" applyBorder="1" applyFont="1"/>
    <xf borderId="0" fillId="4" fontId="4" numFmtId="0" xfId="0" applyAlignment="1" applyFont="1">
      <alignment vertical="bottom"/>
    </xf>
    <xf borderId="1" fillId="4" fontId="6" numFmtId="0" xfId="0" applyAlignment="1" applyBorder="1" applyFont="1">
      <alignment horizontal="left" vertical="bottom"/>
    </xf>
    <xf borderId="0" fillId="4" fontId="4" numFmtId="0" xfId="0" applyAlignment="1" applyFont="1">
      <alignment horizontal="left" vertical="bottom"/>
    </xf>
    <xf borderId="4" fillId="0" fontId="4" numFmtId="0" xfId="0" applyAlignment="1" applyBorder="1" applyFont="1">
      <alignment vertical="bottom"/>
    </xf>
    <xf borderId="4" fillId="4" fontId="8" numFmtId="0" xfId="0" applyAlignment="1" applyBorder="1" applyFont="1">
      <alignment horizontal="center" vertical="bottom"/>
    </xf>
    <xf borderId="4" fillId="5" fontId="9" numFmtId="0" xfId="0" applyAlignment="1" applyBorder="1" applyFill="1" applyFont="1">
      <alignment vertical="bottom"/>
    </xf>
    <xf borderId="0" fillId="0" fontId="4" numFmtId="3" xfId="0" applyAlignment="1" applyFont="1" applyNumberFormat="1">
      <alignment vertical="bottom"/>
    </xf>
    <xf borderId="4" fillId="0" fontId="9" numFmtId="3" xfId="0" applyAlignment="1" applyBorder="1" applyFont="1" applyNumberFormat="1">
      <alignment horizontal="right" readingOrder="0" vertical="bottom"/>
    </xf>
    <xf borderId="0" fillId="0" fontId="9" numFmtId="3" xfId="0" applyAlignment="1" applyFont="1" applyNumberFormat="1">
      <alignment horizontal="right" vertical="bottom"/>
    </xf>
    <xf borderId="0" fillId="0" fontId="4" numFmtId="164" xfId="0" applyAlignment="1" applyFont="1" applyNumberFormat="1">
      <alignment vertical="bottom"/>
    </xf>
    <xf borderId="4" fillId="0" fontId="4" numFmtId="3" xfId="0" applyAlignment="1" applyBorder="1" applyFont="1" applyNumberFormat="1">
      <alignment vertical="bottom"/>
    </xf>
    <xf borderId="4" fillId="0" fontId="9" numFmtId="3" xfId="0" applyAlignment="1" applyBorder="1" applyFont="1" applyNumberFormat="1">
      <alignment horizontal="right" vertical="bottom"/>
    </xf>
    <xf borderId="4" fillId="4" fontId="8" numFmtId="3" xfId="0" applyAlignment="1" applyBorder="1" applyFont="1" applyNumberFormat="1">
      <alignment horizontal="right" vertical="bottom"/>
    </xf>
    <xf borderId="4" fillId="4" fontId="10" numFmtId="3" xfId="0" applyAlignment="1" applyBorder="1" applyFont="1" applyNumberFormat="1">
      <alignment vertical="bottom"/>
    </xf>
    <xf borderId="0" fillId="0" fontId="9" numFmtId="3" xfId="0" applyAlignment="1" applyFont="1" applyNumberFormat="1">
      <alignment horizontal="right" readingOrder="0" vertical="bottom"/>
    </xf>
    <xf borderId="4" fillId="4" fontId="8" numFmtId="10" xfId="0" applyAlignment="1" applyBorder="1" applyFont="1" applyNumberFormat="1">
      <alignment horizontal="right" vertical="bottom"/>
    </xf>
    <xf borderId="4" fillId="4" fontId="8" numFmtId="10" xfId="0" applyAlignment="1" applyBorder="1" applyFont="1" applyNumberFormat="1">
      <alignment horizontal="center" vertical="bottom"/>
    </xf>
    <xf borderId="4" fillId="6" fontId="11" numFmtId="0" xfId="0" applyAlignment="1" applyBorder="1" applyFill="1" applyFont="1">
      <alignment vertical="bottom"/>
    </xf>
    <xf borderId="4" fillId="6" fontId="9" numFmtId="3" xfId="0" applyAlignment="1" applyBorder="1" applyFont="1" applyNumberFormat="1">
      <alignment horizontal="right" vertical="bottom"/>
    </xf>
    <xf borderId="4" fillId="6" fontId="9" numFmtId="9" xfId="0" applyAlignment="1" applyBorder="1" applyFont="1" applyNumberFormat="1">
      <alignment horizontal="right" vertical="bottom"/>
    </xf>
    <xf borderId="4" fillId="6" fontId="9" numFmtId="9" xfId="0" applyAlignment="1" applyBorder="1" applyFont="1" applyNumberFormat="1">
      <alignment horizontal="center" vertical="bottom"/>
    </xf>
    <xf borderId="4" fillId="5" fontId="12" numFmtId="0" xfId="0" applyAlignment="1" applyBorder="1" applyFont="1">
      <alignment horizontal="center" vertical="bottom"/>
    </xf>
    <xf borderId="4" fillId="5" fontId="12" numFmtId="3" xfId="0" applyAlignment="1" applyBorder="1" applyFont="1" applyNumberFormat="1">
      <alignment horizontal="right" vertical="bottom"/>
    </xf>
    <xf borderId="4" fillId="5" fontId="12" numFmtId="9" xfId="0" applyAlignment="1" applyBorder="1" applyFont="1" applyNumberFormat="1">
      <alignment horizontal="right" vertical="bottom"/>
    </xf>
    <xf borderId="4" fillId="5" fontId="12" numFmtId="9" xfId="0" applyAlignment="1" applyBorder="1" applyFont="1" applyNumberFormat="1">
      <alignment horizontal="center" vertical="bottom"/>
    </xf>
    <xf borderId="4" fillId="7" fontId="11" numFmtId="0" xfId="0" applyAlignment="1" applyBorder="1" applyFill="1" applyFont="1">
      <alignment vertical="bottom"/>
    </xf>
    <xf borderId="4" fillId="7" fontId="9" numFmtId="3" xfId="0" applyAlignment="1" applyBorder="1" applyFont="1" applyNumberFormat="1">
      <alignment horizontal="right" vertical="bottom"/>
    </xf>
    <xf borderId="4" fillId="7" fontId="9" numFmtId="9" xfId="0" applyAlignment="1" applyBorder="1" applyFont="1" applyNumberFormat="1">
      <alignment horizontal="right" vertical="bottom"/>
    </xf>
    <xf borderId="4" fillId="7" fontId="9" numFmtId="9" xfId="0" applyAlignment="1" applyBorder="1" applyFont="1" applyNumberFormat="1">
      <alignment horizontal="center" vertical="bottom"/>
    </xf>
    <xf borderId="4" fillId="5" fontId="11" numFmtId="0" xfId="0" applyAlignment="1" applyBorder="1" applyFont="1">
      <alignment vertical="bottom"/>
    </xf>
    <xf borderId="4" fillId="5" fontId="9" numFmtId="3" xfId="0" applyAlignment="1" applyBorder="1" applyFont="1" applyNumberFormat="1">
      <alignment horizontal="right" vertical="bottom"/>
    </xf>
    <xf borderId="4" fillId="5" fontId="9" numFmtId="9" xfId="0" applyAlignment="1" applyBorder="1" applyFont="1" applyNumberFormat="1">
      <alignment horizontal="right" vertical="bottom"/>
    </xf>
    <xf borderId="4" fillId="5" fontId="9" numFmtId="9" xfId="0" applyAlignment="1" applyBorder="1" applyFont="1" applyNumberFormat="1">
      <alignment horizontal="center" vertical="bottom"/>
    </xf>
    <xf borderId="4" fillId="0" fontId="4" numFmtId="3" xfId="0" applyAlignment="1" applyBorder="1" applyFont="1" applyNumberFormat="1">
      <alignment readingOrder="0" vertical="bottom"/>
    </xf>
    <xf borderId="4" fillId="5" fontId="12" numFmtId="10" xfId="0" applyAlignment="1" applyBorder="1" applyFont="1" applyNumberFormat="1">
      <alignment horizontal="right" vertical="bottom"/>
    </xf>
    <xf borderId="4" fillId="5" fontId="4" numFmtId="3" xfId="0" applyAlignment="1" applyBorder="1" applyFont="1" applyNumberFormat="1">
      <alignment vertical="bottom"/>
    </xf>
    <xf borderId="4" fillId="5" fontId="12" numFmtId="10" xfId="0" applyAlignment="1" applyBorder="1" applyFont="1" applyNumberFormat="1">
      <alignment horizontal="center" vertical="bottom"/>
    </xf>
    <xf borderId="4" fillId="4" fontId="13" numFmtId="0" xfId="0" applyAlignment="1" applyBorder="1" applyFont="1">
      <alignment vertical="bottom"/>
    </xf>
    <xf borderId="4" fillId="4" fontId="8" numFmtId="9" xfId="0" applyAlignment="1" applyBorder="1" applyFont="1" applyNumberFormat="1">
      <alignment horizontal="right" vertical="bottom"/>
    </xf>
    <xf borderId="4" fillId="4" fontId="8" numFmtId="9" xfId="0" applyAlignment="1" applyBorder="1" applyFont="1" applyNumberFormat="1">
      <alignment horizontal="center" vertical="bottom"/>
    </xf>
    <xf borderId="4" fillId="0" fontId="9" numFmtId="164" xfId="0" applyAlignment="1" applyBorder="1" applyFont="1" applyNumberFormat="1">
      <alignment horizontal="right" readingOrder="0" vertical="bottom"/>
    </xf>
    <xf borderId="4" fillId="0" fontId="4" numFmtId="164" xfId="0" applyAlignment="1" applyBorder="1" applyFont="1" applyNumberFormat="1">
      <alignment vertical="bottom"/>
    </xf>
    <xf borderId="4" fillId="5" fontId="12" numFmtId="164" xfId="0" applyAlignment="1" applyBorder="1" applyFont="1" applyNumberFormat="1">
      <alignment horizontal="right" vertical="bottom"/>
    </xf>
    <xf borderId="4" fillId="5" fontId="4" numFmtId="164" xfId="0" applyAlignment="1" applyBorder="1" applyFont="1" applyNumberFormat="1">
      <alignment vertical="bottom"/>
    </xf>
    <xf borderId="4" fillId="5" fontId="9" numFmtId="164" xfId="0" applyAlignment="1" applyBorder="1" applyFont="1" applyNumberFormat="1">
      <alignment horizontal="right" vertical="bottom"/>
    </xf>
    <xf borderId="0" fillId="5" fontId="4" numFmtId="16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88"/>
  </cols>
  <sheetData>
    <row r="1" ht="47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>
      <c r="A6" s="10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>
      <c r="A7" s="6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>
      <c r="A8" s="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4"/>
      <c r="AC8" s="4"/>
      <c r="AD8" s="4"/>
      <c r="AE8" s="4"/>
      <c r="AF8" s="4"/>
    </row>
    <row r="9">
      <c r="A9" s="12"/>
      <c r="B9" s="13" t="s">
        <v>5</v>
      </c>
      <c r="C9" s="13" t="s">
        <v>6</v>
      </c>
      <c r="D9" s="13" t="s">
        <v>7</v>
      </c>
      <c r="E9" s="13" t="s">
        <v>6</v>
      </c>
      <c r="F9" s="13" t="s">
        <v>8</v>
      </c>
      <c r="G9" s="13" t="s">
        <v>6</v>
      </c>
      <c r="H9" s="13" t="s">
        <v>9</v>
      </c>
      <c r="I9" s="13" t="s">
        <v>6</v>
      </c>
      <c r="J9" s="13" t="s">
        <v>10</v>
      </c>
      <c r="K9" s="13" t="s">
        <v>6</v>
      </c>
      <c r="L9" s="13" t="s">
        <v>11</v>
      </c>
      <c r="M9" s="13" t="s">
        <v>6</v>
      </c>
      <c r="N9" s="13" t="s">
        <v>12</v>
      </c>
      <c r="O9" s="13" t="s">
        <v>6</v>
      </c>
      <c r="P9" s="13" t="s">
        <v>13</v>
      </c>
      <c r="Q9" s="13" t="s">
        <v>6</v>
      </c>
      <c r="R9" s="13" t="s">
        <v>14</v>
      </c>
      <c r="S9" s="13" t="s">
        <v>6</v>
      </c>
      <c r="T9" s="13" t="s">
        <v>15</v>
      </c>
      <c r="U9" s="13" t="s">
        <v>6</v>
      </c>
      <c r="V9" s="13" t="s">
        <v>16</v>
      </c>
      <c r="W9" s="13" t="s">
        <v>6</v>
      </c>
      <c r="X9" s="13" t="s">
        <v>17</v>
      </c>
      <c r="Y9" s="13" t="s">
        <v>6</v>
      </c>
      <c r="Z9" s="13" t="s">
        <v>18</v>
      </c>
      <c r="AA9" s="13" t="s">
        <v>6</v>
      </c>
      <c r="AB9" s="4"/>
      <c r="AC9" s="4"/>
      <c r="AD9" s="4"/>
      <c r="AE9" s="4"/>
      <c r="AF9" s="4"/>
    </row>
    <row r="10">
      <c r="A10" s="14" t="s">
        <v>19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4"/>
    </row>
    <row r="11">
      <c r="A11" s="12" t="s">
        <v>20</v>
      </c>
      <c r="B11" s="16">
        <v>1000000.0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7">
        <f>IFERROR(__xludf.DUMMYFUNCTION("+D11+F11+B11+H11+J11+L11+N11+P11+R11+T11+V11+X11"),1000000.0)</f>
        <v>1000000</v>
      </c>
      <c r="AA11" s="15"/>
      <c r="AB11" s="15"/>
      <c r="AC11" s="15"/>
      <c r="AD11" s="15"/>
      <c r="AE11" s="15"/>
      <c r="AF11" s="18"/>
    </row>
    <row r="12">
      <c r="A12" s="12" t="s">
        <v>21</v>
      </c>
      <c r="B12" s="16">
        <v>900000.0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7">
        <f>IFERROR(__xludf.DUMMYFUNCTION("+D12+F12+B12+H12+J12+L12+N12+P12+R12+T12+V12+X12"),900000.0)</f>
        <v>900000</v>
      </c>
      <c r="AA12" s="15"/>
      <c r="AB12" s="15"/>
      <c r="AC12" s="15"/>
      <c r="AD12" s="15"/>
      <c r="AE12" s="15"/>
      <c r="AF12" s="18"/>
    </row>
    <row r="13">
      <c r="A13" s="12" t="s">
        <v>22</v>
      </c>
      <c r="B13" s="16">
        <v>40000.0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20">
        <f>IFERROR(__xludf.DUMMYFUNCTION("+D13+F13+B13+H13+J13+L13+N13+P13+R13+T13+V13+X13"),40000.0)</f>
        <v>40000</v>
      </c>
      <c r="AA13" s="19"/>
      <c r="AB13" s="15"/>
      <c r="AC13" s="15"/>
      <c r="AD13" s="15"/>
      <c r="AE13" s="15"/>
      <c r="AF13" s="18"/>
    </row>
    <row r="14">
      <c r="A14" s="13" t="s">
        <v>23</v>
      </c>
      <c r="B14" s="21">
        <f>IFERROR(__xludf.DUMMYFUNCTION("+SUM(B11:B13)"),1940000.0)</f>
        <v>1940000</v>
      </c>
      <c r="C14" s="22"/>
      <c r="D14" s="21">
        <f>IFERROR(__xludf.DUMMYFUNCTION("+SUM(D11:D13)"),0.0)</f>
        <v>0</v>
      </c>
      <c r="E14" s="22"/>
      <c r="F14" s="21">
        <f>IFERROR(__xludf.DUMMYFUNCTION("+SUM(F11:F13)"),0.0)</f>
        <v>0</v>
      </c>
      <c r="G14" s="22"/>
      <c r="H14" s="21">
        <f>IFERROR(__xludf.DUMMYFUNCTION("+SUM(H11:H13)"),0.0)</f>
        <v>0</v>
      </c>
      <c r="I14" s="22"/>
      <c r="J14" s="21">
        <f>IFERROR(__xludf.DUMMYFUNCTION("+SUM(J11:J13)"),0.0)</f>
        <v>0</v>
      </c>
      <c r="K14" s="22"/>
      <c r="L14" s="21">
        <f>IFERROR(__xludf.DUMMYFUNCTION("+SUM(L11:L13)"),0.0)</f>
        <v>0</v>
      </c>
      <c r="M14" s="22"/>
      <c r="N14" s="21">
        <f>IFERROR(__xludf.DUMMYFUNCTION("+SUM(N11:N13)"),0.0)</f>
        <v>0</v>
      </c>
      <c r="O14" s="22"/>
      <c r="P14" s="21">
        <f>IFERROR(__xludf.DUMMYFUNCTION("+SUM(P11:P13)"),0.0)</f>
        <v>0</v>
      </c>
      <c r="Q14" s="22"/>
      <c r="R14" s="21">
        <f>IFERROR(__xludf.DUMMYFUNCTION("+SUM(R11:R13)"),0.0)</f>
        <v>0</v>
      </c>
      <c r="S14" s="22"/>
      <c r="T14" s="21">
        <f>IFERROR(__xludf.DUMMYFUNCTION("+SUM(T11:T13)"),0.0)</f>
        <v>0</v>
      </c>
      <c r="U14" s="22"/>
      <c r="V14" s="21">
        <f>IFERROR(__xludf.DUMMYFUNCTION("+SUM(V11:V13)"),0.0)</f>
        <v>0</v>
      </c>
      <c r="W14" s="22"/>
      <c r="X14" s="21">
        <f>IFERROR(__xludf.DUMMYFUNCTION("+SUM(X11:X13)"),0.0)</f>
        <v>0</v>
      </c>
      <c r="Y14" s="22"/>
      <c r="Z14" s="21">
        <f>IFERROR(__xludf.DUMMYFUNCTION("+SUM(Z11:Z13)"),1940000.0)</f>
        <v>1940000</v>
      </c>
      <c r="AA14" s="22"/>
      <c r="AB14" s="15"/>
      <c r="AC14" s="15"/>
      <c r="AD14" s="15"/>
      <c r="AE14" s="15"/>
      <c r="AF14" s="18"/>
    </row>
    <row r="15">
      <c r="A15" s="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8"/>
    </row>
    <row r="16">
      <c r="A16" s="4" t="s">
        <v>24</v>
      </c>
      <c r="B16" s="23">
        <v>700000.0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8"/>
    </row>
    <row r="17">
      <c r="A17" s="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8"/>
    </row>
    <row r="18">
      <c r="A18" s="12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5"/>
      <c r="AC18" s="15"/>
      <c r="AD18" s="15"/>
      <c r="AE18" s="15"/>
      <c r="AF18" s="18"/>
    </row>
    <row r="19">
      <c r="A19" s="13" t="s">
        <v>25</v>
      </c>
      <c r="B19" s="21">
        <f>B16</f>
        <v>700000</v>
      </c>
      <c r="C19" s="24">
        <f>B19/B14</f>
        <v>0.3608247423</v>
      </c>
      <c r="D19" s="21">
        <f>IFERROR(__xludf.DUMMYFUNCTION("+D17-D18"),0.0)</f>
        <v>0</v>
      </c>
      <c r="E19" s="25" t="str">
        <f>D19/D14</f>
        <v>#DIV/0!</v>
      </c>
      <c r="F19" s="21">
        <f>IFERROR(__xludf.DUMMYFUNCTION("+F17-F18"),0.0)</f>
        <v>0</v>
      </c>
      <c r="G19" s="25" t="str">
        <f>F19/F14</f>
        <v>#DIV/0!</v>
      </c>
      <c r="H19" s="21">
        <f>IFERROR(__xludf.DUMMYFUNCTION("+H17-H18"),0.0)</f>
        <v>0</v>
      </c>
      <c r="I19" s="25" t="str">
        <f>H19/H14</f>
        <v>#DIV/0!</v>
      </c>
      <c r="J19" s="21">
        <f>IFERROR(__xludf.DUMMYFUNCTION("+J17-J18"),0.0)</f>
        <v>0</v>
      </c>
      <c r="K19" s="25" t="str">
        <f>J19/J14</f>
        <v>#DIV/0!</v>
      </c>
      <c r="L19" s="21">
        <f>IFERROR(__xludf.DUMMYFUNCTION("+L17-L18"),0.0)</f>
        <v>0</v>
      </c>
      <c r="M19" s="25" t="str">
        <f>L19/L14</f>
        <v>#DIV/0!</v>
      </c>
      <c r="N19" s="21">
        <f>IFERROR(__xludf.DUMMYFUNCTION("+N17-N18"),0.0)</f>
        <v>0</v>
      </c>
      <c r="O19" s="25" t="str">
        <f>N19/N14</f>
        <v>#DIV/0!</v>
      </c>
      <c r="P19" s="21">
        <f>IFERROR(__xludf.DUMMYFUNCTION("+P17-P18"),0.0)</f>
        <v>0</v>
      </c>
      <c r="Q19" s="25" t="str">
        <f>P19/P14</f>
        <v>#DIV/0!</v>
      </c>
      <c r="R19" s="21">
        <f>IFERROR(__xludf.DUMMYFUNCTION("+R17-R18"),0.0)</f>
        <v>0</v>
      </c>
      <c r="S19" s="25" t="str">
        <f>R19/R14</f>
        <v>#DIV/0!</v>
      </c>
      <c r="T19" s="21">
        <f>IFERROR(__xludf.DUMMYFUNCTION("+T17-T18"),0.0)</f>
        <v>0</v>
      </c>
      <c r="U19" s="25" t="str">
        <f>T19/T14</f>
        <v>#DIV/0!</v>
      </c>
      <c r="V19" s="21">
        <f>IFERROR(__xludf.DUMMYFUNCTION("+V17-V18"),0.0)</f>
        <v>0</v>
      </c>
      <c r="W19" s="25" t="str">
        <f>V19/V14</f>
        <v>#DIV/0!</v>
      </c>
      <c r="X19" s="21">
        <f>IFERROR(__xludf.DUMMYFUNCTION("+X17-X18"),0.0)</f>
        <v>0</v>
      </c>
      <c r="Y19" s="25" t="str">
        <f>X19/X14</f>
        <v>#DIV/0!</v>
      </c>
      <c r="Z19" s="21">
        <f>IFERROR(__xludf.DUMMYFUNCTION("+Z17-Z18"),0.0)</f>
        <v>0</v>
      </c>
      <c r="AA19" s="24">
        <f>Z19/Z14</f>
        <v>0</v>
      </c>
      <c r="AB19" s="15"/>
      <c r="AC19" s="15"/>
      <c r="AD19" s="15"/>
      <c r="AE19" s="15"/>
      <c r="AF19" s="18"/>
    </row>
    <row r="20">
      <c r="A20" s="12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5"/>
      <c r="AC20" s="15"/>
      <c r="AD20" s="15"/>
      <c r="AE20" s="15"/>
      <c r="AF20" s="18"/>
    </row>
    <row r="21">
      <c r="A21" s="26" t="s">
        <v>26</v>
      </c>
      <c r="B21" s="27">
        <f>IFERROR(__xludf.DUMMYFUNCTION("+B14-B19"),1240000.0)</f>
        <v>1240000</v>
      </c>
      <c r="C21" s="28">
        <f>B21/B14</f>
        <v>0.6391752577</v>
      </c>
      <c r="D21" s="27">
        <f>IFERROR(__xludf.DUMMYFUNCTION("+D14-D19"),0.0)</f>
        <v>0</v>
      </c>
      <c r="E21" s="29" t="str">
        <f>D21/D14</f>
        <v>#DIV/0!</v>
      </c>
      <c r="F21" s="27">
        <f>IFERROR(__xludf.DUMMYFUNCTION("+F14-F19"),0.0)</f>
        <v>0</v>
      </c>
      <c r="G21" s="29" t="str">
        <f>F21/F14</f>
        <v>#DIV/0!</v>
      </c>
      <c r="H21" s="27">
        <f>IFERROR(__xludf.DUMMYFUNCTION("+H14-H19"),0.0)</f>
        <v>0</v>
      </c>
      <c r="I21" s="29" t="str">
        <f>H21/H14</f>
        <v>#DIV/0!</v>
      </c>
      <c r="J21" s="27">
        <f>IFERROR(__xludf.DUMMYFUNCTION("+J14-J19"),0.0)</f>
        <v>0</v>
      </c>
      <c r="K21" s="29" t="str">
        <f>J21/J14</f>
        <v>#DIV/0!</v>
      </c>
      <c r="L21" s="27">
        <f>IFERROR(__xludf.DUMMYFUNCTION("+L14-L19"),0.0)</f>
        <v>0</v>
      </c>
      <c r="M21" s="29" t="str">
        <f>L21/L14</f>
        <v>#DIV/0!</v>
      </c>
      <c r="N21" s="27">
        <f>IFERROR(__xludf.DUMMYFUNCTION("+N14-N19"),0.0)</f>
        <v>0</v>
      </c>
      <c r="O21" s="29" t="str">
        <f>N21/N14</f>
        <v>#DIV/0!</v>
      </c>
      <c r="P21" s="27">
        <f>IFERROR(__xludf.DUMMYFUNCTION("+P14-P19"),0.0)</f>
        <v>0</v>
      </c>
      <c r="Q21" s="29" t="str">
        <f>P21/P14</f>
        <v>#DIV/0!</v>
      </c>
      <c r="R21" s="27">
        <f>IFERROR(__xludf.DUMMYFUNCTION("+R14-R19"),0.0)</f>
        <v>0</v>
      </c>
      <c r="S21" s="29" t="str">
        <f>R21/R14</f>
        <v>#DIV/0!</v>
      </c>
      <c r="T21" s="27">
        <f>IFERROR(__xludf.DUMMYFUNCTION("+T14-T19"),0.0)</f>
        <v>0</v>
      </c>
      <c r="U21" s="29" t="str">
        <f>T21/T14</f>
        <v>#DIV/0!</v>
      </c>
      <c r="V21" s="27">
        <f>IFERROR(__xludf.DUMMYFUNCTION("+V14-V19"),0.0)</f>
        <v>0</v>
      </c>
      <c r="W21" s="29" t="str">
        <f>V21/V14</f>
        <v>#DIV/0!</v>
      </c>
      <c r="X21" s="27">
        <f>IFERROR(__xludf.DUMMYFUNCTION("+X14-X19"),0.0)</f>
        <v>0</v>
      </c>
      <c r="Y21" s="29" t="str">
        <f>X21/X14</f>
        <v>#DIV/0!</v>
      </c>
      <c r="Z21" s="27">
        <f>IFERROR(__xludf.DUMMYFUNCTION("+Z14-Z19"),1940000.0)</f>
        <v>1940000</v>
      </c>
      <c r="AA21" s="28">
        <f>Z21/Z14</f>
        <v>1</v>
      </c>
      <c r="AB21" s="15"/>
      <c r="AC21" s="15"/>
      <c r="AD21" s="15"/>
      <c r="AE21" s="15"/>
      <c r="AF21" s="18"/>
    </row>
    <row r="22">
      <c r="A22" s="12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8"/>
    </row>
    <row r="23">
      <c r="A23" s="14" t="s">
        <v>27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8"/>
    </row>
    <row r="24">
      <c r="A24" s="12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8"/>
    </row>
    <row r="25">
      <c r="A25" s="12" t="s">
        <v>28</v>
      </c>
      <c r="B25" s="20">
        <v>54000.0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7">
        <f>IFERROR(__xludf.DUMMYFUNCTION("+D25+F25+B25+H25+J25+L25+N25+P25+R25+T25+V25+X25"),54000.0)</f>
        <v>54000</v>
      </c>
      <c r="AA25" s="15"/>
      <c r="AB25" s="15"/>
      <c r="AC25" s="15"/>
      <c r="AD25" s="15"/>
      <c r="AE25" s="15"/>
      <c r="AF25" s="18"/>
    </row>
    <row r="26">
      <c r="A26" s="12" t="s">
        <v>29</v>
      </c>
      <c r="B26" s="16">
        <v>2.0E7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7">
        <f>IFERROR(__xludf.DUMMYFUNCTION("+D26+F26+B26+H26+J26+L26+N26+P26+R26+T26+V26+X26"),2.0E7)</f>
        <v>20000000</v>
      </c>
      <c r="AA26" s="15"/>
      <c r="AB26" s="15"/>
      <c r="AC26" s="15"/>
      <c r="AD26" s="15"/>
      <c r="AE26" s="15"/>
      <c r="AF26" s="18"/>
    </row>
    <row r="27">
      <c r="A27" s="12" t="s">
        <v>30</v>
      </c>
      <c r="B27" s="20">
        <v>30000.0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7">
        <f>IFERROR(__xludf.DUMMYFUNCTION("+D27+F27+B27+H27+J27+L27+N27+P27+R27+T27+V27+X27"),30000.0)</f>
        <v>30000</v>
      </c>
      <c r="AA27" s="15"/>
      <c r="AB27" s="15"/>
      <c r="AC27" s="15"/>
      <c r="AD27" s="15"/>
      <c r="AE27" s="15"/>
      <c r="AF27" s="18"/>
    </row>
    <row r="28">
      <c r="A28" s="12" t="s">
        <v>31</v>
      </c>
      <c r="B28" s="20">
        <v>30000.0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7">
        <f>IFERROR(__xludf.DUMMYFUNCTION("+D28+F28+B28+H28+J28+L28+N28+P28+R28+T28+V28+X28"),30000.0)</f>
        <v>30000</v>
      </c>
      <c r="AA28" s="15"/>
      <c r="AB28" s="15"/>
      <c r="AC28" s="15"/>
      <c r="AD28" s="15"/>
      <c r="AE28" s="15"/>
      <c r="AF28" s="18"/>
    </row>
    <row r="29">
      <c r="A29" s="12" t="s">
        <v>32</v>
      </c>
      <c r="B29" s="16">
        <v>5000000.0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7">
        <f>IFERROR(__xludf.DUMMYFUNCTION("+D29+F29+B29+H29+J29+L29+N29+P29+R29+T29+V29+X29"),5000000.0)</f>
        <v>5000000</v>
      </c>
      <c r="AA29" s="15"/>
      <c r="AB29" s="15"/>
      <c r="AC29" s="15"/>
      <c r="AD29" s="15"/>
      <c r="AE29" s="15"/>
      <c r="AF29" s="18"/>
    </row>
    <row r="30">
      <c r="A30" s="12" t="s">
        <v>33</v>
      </c>
      <c r="B30" s="16">
        <v>7000000.0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7">
        <f>IFERROR(__xludf.DUMMYFUNCTION("+D30+F30+B30+H30+J30+L30+N30+P30+R30+T30+V30+X30"),7000000.0)</f>
        <v>7000000</v>
      </c>
      <c r="AA30" s="15"/>
      <c r="AB30" s="15"/>
      <c r="AC30" s="15"/>
      <c r="AD30" s="15"/>
      <c r="AE30" s="15"/>
      <c r="AF30" s="18"/>
    </row>
    <row r="31">
      <c r="A31" s="12" t="s">
        <v>34</v>
      </c>
      <c r="B31" s="16">
        <v>2.0E7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7">
        <f>IFERROR(__xludf.DUMMYFUNCTION("+D31+F31+B31+H31+J31+L31+N31+P31+R31+T31+V31+X31"),2.0E7)</f>
        <v>20000000</v>
      </c>
      <c r="AA31" s="15"/>
      <c r="AB31" s="15"/>
      <c r="AC31" s="15"/>
      <c r="AD31" s="15"/>
      <c r="AE31" s="15"/>
      <c r="AF31" s="18"/>
    </row>
    <row r="32">
      <c r="A32" s="12" t="s">
        <v>35</v>
      </c>
      <c r="B32" s="20">
        <v>8000.0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20">
        <f>IFERROR(__xludf.DUMMYFUNCTION("+D32+F32+B32+H32+J32+L32+N32+P32+R32+T32+V32+X32"),8000.0)</f>
        <v>8000</v>
      </c>
      <c r="AA32" s="19"/>
      <c r="AB32" s="15"/>
      <c r="AC32" s="15"/>
      <c r="AD32" s="15"/>
      <c r="AE32" s="15"/>
      <c r="AF32" s="18"/>
    </row>
    <row r="33">
      <c r="A33" s="30" t="s">
        <v>36</v>
      </c>
      <c r="B33" s="31">
        <f>IFERROR(__xludf.DUMMYFUNCTION("+SUM(B25:B32)"),5.2122E7)</f>
        <v>52122000</v>
      </c>
      <c r="C33" s="32">
        <f>IFERROR(__xludf.DUMMYFUNCTION("+B33/B14"),26.86701030927835)</f>
        <v>26.86701031</v>
      </c>
      <c r="D33" s="31">
        <f>IFERROR(__xludf.DUMMYFUNCTION("+SUM(D25:D32)"),0.0)</f>
        <v>0</v>
      </c>
      <c r="E33" s="33" t="str">
        <f>IFERROR(__xludf.DUMMYFUNCTION("+D33/D14"),"#DIV/0!")</f>
        <v>#DIV/0!</v>
      </c>
      <c r="F33" s="31">
        <f>IFERROR(__xludf.DUMMYFUNCTION("+SUM(F25:F32)"),0.0)</f>
        <v>0</v>
      </c>
      <c r="G33" s="33" t="str">
        <f>IFERROR(__xludf.DUMMYFUNCTION("+F33/F14"),"#DIV/0!")</f>
        <v>#DIV/0!</v>
      </c>
      <c r="H33" s="31">
        <f>IFERROR(__xludf.DUMMYFUNCTION("+SUM(H25:H32)"),0.0)</f>
        <v>0</v>
      </c>
      <c r="I33" s="33" t="str">
        <f>IFERROR(__xludf.DUMMYFUNCTION("+H33/H14"),"#DIV/0!")</f>
        <v>#DIV/0!</v>
      </c>
      <c r="J33" s="31">
        <f>IFERROR(__xludf.DUMMYFUNCTION("+SUM(J25:J32)"),0.0)</f>
        <v>0</v>
      </c>
      <c r="K33" s="33" t="str">
        <f>IFERROR(__xludf.DUMMYFUNCTION("+J33/J14"),"#DIV/0!")</f>
        <v>#DIV/0!</v>
      </c>
      <c r="L33" s="31">
        <f>IFERROR(__xludf.DUMMYFUNCTION("+SUM(L25:L32)"),0.0)</f>
        <v>0</v>
      </c>
      <c r="M33" s="33" t="str">
        <f>IFERROR(__xludf.DUMMYFUNCTION("+L33/L14"),"#DIV/0!")</f>
        <v>#DIV/0!</v>
      </c>
      <c r="N33" s="31">
        <f>IFERROR(__xludf.DUMMYFUNCTION("+SUM(N25:N32)"),0.0)</f>
        <v>0</v>
      </c>
      <c r="O33" s="33" t="str">
        <f>IFERROR(__xludf.DUMMYFUNCTION("+N33/N14"),"#DIV/0!")</f>
        <v>#DIV/0!</v>
      </c>
      <c r="P33" s="31">
        <f>IFERROR(__xludf.DUMMYFUNCTION("+SUM(P25:P32)"),0.0)</f>
        <v>0</v>
      </c>
      <c r="Q33" s="33" t="str">
        <f>IFERROR(__xludf.DUMMYFUNCTION("+P33/P14"),"#DIV/0!")</f>
        <v>#DIV/0!</v>
      </c>
      <c r="R33" s="31">
        <f>IFERROR(__xludf.DUMMYFUNCTION("+SUM(R25:R32)"),0.0)</f>
        <v>0</v>
      </c>
      <c r="S33" s="33" t="str">
        <f>IFERROR(__xludf.DUMMYFUNCTION("+R33/R14"),"#DIV/0!")</f>
        <v>#DIV/0!</v>
      </c>
      <c r="T33" s="31">
        <f>IFERROR(__xludf.DUMMYFUNCTION("+SUM(T25:T32)"),0.0)</f>
        <v>0</v>
      </c>
      <c r="U33" s="33" t="str">
        <f>IFERROR(__xludf.DUMMYFUNCTION("+T33/T14"),"#DIV/0!")</f>
        <v>#DIV/0!</v>
      </c>
      <c r="V33" s="31">
        <f>IFERROR(__xludf.DUMMYFUNCTION("+SUM(V25:V32)"),0.0)</f>
        <v>0</v>
      </c>
      <c r="W33" s="33" t="str">
        <f>IFERROR(__xludf.DUMMYFUNCTION("+V33/V14"),"#DIV/0!")</f>
        <v>#DIV/0!</v>
      </c>
      <c r="X33" s="31">
        <f>IFERROR(__xludf.DUMMYFUNCTION("+SUM(X25:X32)"),0.0)</f>
        <v>0</v>
      </c>
      <c r="Y33" s="33" t="str">
        <f>IFERROR(__xludf.DUMMYFUNCTION("+X33/X14"),"#DIV/0!")</f>
        <v>#DIV/0!</v>
      </c>
      <c r="Z33" s="31">
        <f>IFERROR(__xludf.DUMMYFUNCTION("+SUM(Z25:Z32)"),5.2122E7)</f>
        <v>52122000</v>
      </c>
      <c r="AA33" s="32">
        <f>IFERROR(__xludf.DUMMYFUNCTION("+Z33/Z14"),26.86701030927835)</f>
        <v>26.86701031</v>
      </c>
      <c r="AB33" s="15"/>
      <c r="AC33" s="15"/>
      <c r="AD33" s="15"/>
      <c r="AE33" s="15"/>
      <c r="AF33" s="18"/>
    </row>
    <row r="34">
      <c r="A34" s="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8"/>
    </row>
    <row r="35">
      <c r="A35" s="12" t="s">
        <v>37</v>
      </c>
      <c r="B35" s="1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8"/>
    </row>
    <row r="36">
      <c r="A36" s="12" t="s">
        <v>29</v>
      </c>
      <c r="B36" s="16">
        <v>1000000.0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7">
        <f>IFERROR(__xludf.DUMMYFUNCTION("+D36+F36+B36+H36+J36+L36+N36+P36+R36+T36+V36+X36"),1000000.0)</f>
        <v>1000000</v>
      </c>
      <c r="AA36" s="15"/>
      <c r="AB36" s="15"/>
      <c r="AC36" s="15"/>
      <c r="AD36" s="15"/>
      <c r="AE36" s="15"/>
      <c r="AF36" s="18"/>
    </row>
    <row r="37">
      <c r="A37" s="12" t="s">
        <v>38</v>
      </c>
      <c r="B37" s="16">
        <v>700000.0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7">
        <f>IFERROR(__xludf.DUMMYFUNCTION("+D37+F37+B37+H37+J37+L37+N37+P37+R37+T37+V37+X37"),700000.0)</f>
        <v>700000</v>
      </c>
      <c r="AA37" s="15"/>
      <c r="AB37" s="15"/>
      <c r="AC37" s="15"/>
      <c r="AD37" s="15"/>
      <c r="AE37" s="15"/>
      <c r="AF37" s="18"/>
    </row>
    <row r="38">
      <c r="A38" s="12" t="s">
        <v>39</v>
      </c>
      <c r="B38" s="16">
        <v>200000.0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7">
        <f>IFERROR(__xludf.DUMMYFUNCTION("+D38+F38+B38+H38+J38+L38+N38+P38+R38+T38+V38+X38"),200000.0)</f>
        <v>200000</v>
      </c>
      <c r="AA38" s="15"/>
      <c r="AB38" s="15"/>
      <c r="AC38" s="15"/>
      <c r="AD38" s="15"/>
      <c r="AE38" s="15"/>
      <c r="AF38" s="18"/>
    </row>
    <row r="39">
      <c r="A39" s="12" t="s">
        <v>40</v>
      </c>
      <c r="B39" s="16">
        <v>50000.0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7">
        <f>IFERROR(__xludf.DUMMYFUNCTION("+D39+F39+B39+H39+J39+L39+N39+P39+R39+T39+V39+X39"),50000.0)</f>
        <v>50000</v>
      </c>
      <c r="AA39" s="15"/>
      <c r="AB39" s="15"/>
      <c r="AC39" s="15"/>
      <c r="AD39" s="15"/>
      <c r="AE39" s="15"/>
      <c r="AF39" s="18"/>
    </row>
    <row r="40">
      <c r="A40" s="12" t="s">
        <v>41</v>
      </c>
      <c r="B40" s="16">
        <v>95000.0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7">
        <f>IFERROR(__xludf.DUMMYFUNCTION("+D40+F40+B40+H40+J40+L40+N40+P40+R40+T40+V40+X40"),95000.0)</f>
        <v>95000</v>
      </c>
      <c r="AA40" s="15"/>
      <c r="AB40" s="15"/>
      <c r="AC40" s="15"/>
      <c r="AD40" s="15"/>
      <c r="AE40" s="15"/>
      <c r="AF40" s="18"/>
    </row>
    <row r="41">
      <c r="A41" s="12" t="s">
        <v>42</v>
      </c>
      <c r="B41" s="16">
        <v>80000.0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7">
        <f>IFERROR(__xludf.DUMMYFUNCTION("+D41+F41+B41+H41+J41+L41+N41+P41+R41+T41+V41+X41"),80000.0)</f>
        <v>80000</v>
      </c>
      <c r="AA41" s="15"/>
      <c r="AB41" s="15"/>
      <c r="AC41" s="15"/>
      <c r="AD41" s="15"/>
      <c r="AE41" s="15"/>
      <c r="AF41" s="18"/>
    </row>
    <row r="42">
      <c r="A42" s="12" t="s">
        <v>43</v>
      </c>
      <c r="B42" s="16">
        <v>60000.0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7">
        <f>IFERROR(__xludf.DUMMYFUNCTION("+D42+F42+B42+H42+J42+L42+N42+P42+R42+T42+V42+X42"),60000.0)</f>
        <v>60000</v>
      </c>
      <c r="AA42" s="15"/>
      <c r="AB42" s="15"/>
      <c r="AC42" s="15"/>
      <c r="AD42" s="15"/>
      <c r="AE42" s="15"/>
      <c r="AF42" s="18"/>
    </row>
    <row r="43">
      <c r="A43" s="12" t="s">
        <v>44</v>
      </c>
      <c r="B43" s="20">
        <v>12000.0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7">
        <f>IFERROR(__xludf.DUMMYFUNCTION("+D43+F43+B43+H43+J43+L43+N43+P43+R43+T43+V43+X43"),12000.0)</f>
        <v>12000</v>
      </c>
      <c r="AA43" s="15"/>
      <c r="AB43" s="15"/>
      <c r="AC43" s="15"/>
      <c r="AD43" s="15"/>
      <c r="AE43" s="15"/>
      <c r="AF43" s="18"/>
    </row>
    <row r="44">
      <c r="A44" s="12" t="s">
        <v>45</v>
      </c>
      <c r="B44" s="20">
        <v>18000.0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7">
        <f>IFERROR(__xludf.DUMMYFUNCTION("+D44+F44+B44+H44+J44+L44+N44+P44+R44+T44+V44+X44"),18000.0)</f>
        <v>18000</v>
      </c>
      <c r="AA44" s="15"/>
      <c r="AB44" s="15"/>
      <c r="AC44" s="15"/>
      <c r="AD44" s="15"/>
      <c r="AE44" s="15"/>
      <c r="AF44" s="18"/>
    </row>
    <row r="45">
      <c r="A45" s="12" t="s">
        <v>46</v>
      </c>
      <c r="B45" s="16">
        <v>40000.0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7">
        <f>IFERROR(__xludf.DUMMYFUNCTION("+D45+F45+B45+H45+J45+L45+N45+P45+R45+T45+V45+X45"),40000.0)</f>
        <v>40000</v>
      </c>
      <c r="AA45" s="15"/>
      <c r="AB45" s="15"/>
      <c r="AC45" s="15"/>
      <c r="AD45" s="15"/>
      <c r="AE45" s="15"/>
      <c r="AF45" s="18"/>
    </row>
    <row r="46">
      <c r="A46" s="12" t="s">
        <v>47</v>
      </c>
      <c r="B46" s="16">
        <v>30000.0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7">
        <f>IFERROR(__xludf.DUMMYFUNCTION("+D46+F46+B46+H46+J46+L46+N46+P46+R46+T46+V46+X46"),30000.0)</f>
        <v>30000</v>
      </c>
      <c r="AA46" s="15"/>
      <c r="AB46" s="15"/>
      <c r="AC46" s="15"/>
      <c r="AD46" s="15"/>
      <c r="AE46" s="15"/>
      <c r="AF46" s="18"/>
    </row>
    <row r="47">
      <c r="A47" s="12" t="s">
        <v>48</v>
      </c>
      <c r="B47" s="20">
        <v>15000.0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7">
        <f>IFERROR(__xludf.DUMMYFUNCTION("+D47+F47+B47+H47+J47+L47+N47+P47+R47+T47+V47+X47"),15000.0)</f>
        <v>15000</v>
      </c>
      <c r="AA47" s="15"/>
      <c r="AB47" s="15"/>
      <c r="AC47" s="15"/>
      <c r="AD47" s="15"/>
      <c r="AE47" s="15"/>
      <c r="AF47" s="18"/>
    </row>
    <row r="48">
      <c r="A48" s="12" t="s">
        <v>49</v>
      </c>
      <c r="B48" s="16">
        <v>10800.0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7">
        <f>IFERROR(__xludf.DUMMYFUNCTION("+D48+F48+B48+H48+J48+L48+N48+P48+R48+T48+V48+X48"),10800.0)</f>
        <v>10800</v>
      </c>
      <c r="AA48" s="15"/>
      <c r="AB48" s="15"/>
      <c r="AC48" s="15"/>
      <c r="AD48" s="15"/>
      <c r="AE48" s="15"/>
      <c r="AF48" s="18"/>
    </row>
    <row r="49">
      <c r="A49" s="12" t="s">
        <v>50</v>
      </c>
      <c r="B49" s="20">
        <v>13000.0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20">
        <f>IFERROR(__xludf.DUMMYFUNCTION("+D49+F49+B49+H49+J49+L49+N49+P49+R49+T49+V49+X49"),13000.0)</f>
        <v>13000</v>
      </c>
      <c r="AA49" s="19"/>
      <c r="AB49" s="15"/>
      <c r="AC49" s="15"/>
      <c r="AD49" s="15"/>
      <c r="AE49" s="15"/>
      <c r="AF49" s="18"/>
    </row>
    <row r="50">
      <c r="A50" s="30" t="s">
        <v>51</v>
      </c>
      <c r="B50" s="31">
        <f>SUM(B36:B49)</f>
        <v>2323800</v>
      </c>
      <c r="C50" s="32">
        <f>IFERROR(__xludf.DUMMYFUNCTION("+B50/B14"),1.1978350515463918)</f>
        <v>1.197835052</v>
      </c>
      <c r="D50" s="31">
        <f>SUM(D36:D49)</f>
        <v>0</v>
      </c>
      <c r="E50" s="33" t="str">
        <f>IFERROR(__xludf.DUMMYFUNCTION("+D50/D14"),"#DIV/0!")</f>
        <v>#DIV/0!</v>
      </c>
      <c r="F50" s="31">
        <f>SUM(F36:F49)</f>
        <v>0</v>
      </c>
      <c r="G50" s="33" t="str">
        <f>IFERROR(__xludf.DUMMYFUNCTION("+F50/F14"),"#DIV/0!")</f>
        <v>#DIV/0!</v>
      </c>
      <c r="H50" s="31">
        <f>SUM(H36:H49)</f>
        <v>0</v>
      </c>
      <c r="I50" s="33" t="str">
        <f>IFERROR(__xludf.DUMMYFUNCTION("+H50/H14"),"#DIV/0!")</f>
        <v>#DIV/0!</v>
      </c>
      <c r="J50" s="31">
        <f>SUM(J36:J49)</f>
        <v>0</v>
      </c>
      <c r="K50" s="33" t="str">
        <f>IFERROR(__xludf.DUMMYFUNCTION("+J50/J14"),"#DIV/0!")</f>
        <v>#DIV/0!</v>
      </c>
      <c r="L50" s="31">
        <f>SUM(L36:L49)</f>
        <v>0</v>
      </c>
      <c r="M50" s="33" t="str">
        <f>IFERROR(__xludf.DUMMYFUNCTION("+L50/L14"),"#DIV/0!")</f>
        <v>#DIV/0!</v>
      </c>
      <c r="N50" s="31">
        <f>SUM(N36:N49)</f>
        <v>0</v>
      </c>
      <c r="O50" s="33" t="str">
        <f>IFERROR(__xludf.DUMMYFUNCTION("+N50/N14"),"#DIV/0!")</f>
        <v>#DIV/0!</v>
      </c>
      <c r="P50" s="31">
        <f>SUM(P36:P49)</f>
        <v>0</v>
      </c>
      <c r="Q50" s="33" t="str">
        <f>IFERROR(__xludf.DUMMYFUNCTION("+P50/P14"),"#DIV/0!")</f>
        <v>#DIV/0!</v>
      </c>
      <c r="R50" s="31">
        <f>SUM(R36:R49)</f>
        <v>0</v>
      </c>
      <c r="S50" s="33" t="str">
        <f>IFERROR(__xludf.DUMMYFUNCTION("+R50/R14"),"#DIV/0!")</f>
        <v>#DIV/0!</v>
      </c>
      <c r="T50" s="31">
        <f>SUM(T36:T49)</f>
        <v>0</v>
      </c>
      <c r="U50" s="33" t="str">
        <f>IFERROR(__xludf.DUMMYFUNCTION("+T50/T14"),"#DIV/0!")</f>
        <v>#DIV/0!</v>
      </c>
      <c r="V50" s="31">
        <f>SUM(V36:V49)</f>
        <v>0</v>
      </c>
      <c r="W50" s="33" t="str">
        <f>IFERROR(__xludf.DUMMYFUNCTION("+V50/V14"),"#DIV/0!")</f>
        <v>#DIV/0!</v>
      </c>
      <c r="X50" s="31">
        <f>SUM(X36:X49)</f>
        <v>0</v>
      </c>
      <c r="Y50" s="33" t="str">
        <f>IFERROR(__xludf.DUMMYFUNCTION("+X50/X14"),"#DIV/0!")</f>
        <v>#DIV/0!</v>
      </c>
      <c r="Z50" s="31">
        <f>SUM(Z36:Z49)</f>
        <v>2323800</v>
      </c>
      <c r="AA50" s="32">
        <f>IFERROR(__xludf.DUMMYFUNCTION("+Z50/Z14"),1.1978350515463918)</f>
        <v>1.197835052</v>
      </c>
      <c r="AB50" s="15"/>
      <c r="AC50" s="15"/>
      <c r="AD50" s="15"/>
      <c r="AE50" s="15"/>
      <c r="AF50" s="18"/>
    </row>
    <row r="51">
      <c r="A51" s="12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5"/>
      <c r="AC51" s="15"/>
      <c r="AD51" s="15"/>
      <c r="AE51" s="15"/>
      <c r="AF51" s="18"/>
    </row>
    <row r="52">
      <c r="A52" s="34" t="s">
        <v>52</v>
      </c>
      <c r="B52" s="35">
        <f>IFERROR(__xludf.DUMMYFUNCTION("+B50+B33"),5.44458E7)</f>
        <v>54445800</v>
      </c>
      <c r="C52" s="36">
        <f>B52/B14</f>
        <v>28.06484536</v>
      </c>
      <c r="D52" s="35">
        <f>IFERROR(__xludf.DUMMYFUNCTION("+D50+D33"),0.0)</f>
        <v>0</v>
      </c>
      <c r="E52" s="37" t="str">
        <f>D52/D14</f>
        <v>#DIV/0!</v>
      </c>
      <c r="F52" s="35">
        <f>IFERROR(__xludf.DUMMYFUNCTION("+F50+F33"),0.0)</f>
        <v>0</v>
      </c>
      <c r="G52" s="37" t="str">
        <f>F52/F14</f>
        <v>#DIV/0!</v>
      </c>
      <c r="H52" s="35">
        <f>IFERROR(__xludf.DUMMYFUNCTION("+H50+H33"),0.0)</f>
        <v>0</v>
      </c>
      <c r="I52" s="37" t="str">
        <f>H52/H14</f>
        <v>#DIV/0!</v>
      </c>
      <c r="J52" s="35">
        <f>IFERROR(__xludf.DUMMYFUNCTION("+J50+J33"),0.0)</f>
        <v>0</v>
      </c>
      <c r="K52" s="37" t="str">
        <f>J52/J14</f>
        <v>#DIV/0!</v>
      </c>
      <c r="L52" s="35">
        <f>IFERROR(__xludf.DUMMYFUNCTION("+L50+L33"),0.0)</f>
        <v>0</v>
      </c>
      <c r="M52" s="37" t="str">
        <f>L52/L14</f>
        <v>#DIV/0!</v>
      </c>
      <c r="N52" s="35">
        <f>IFERROR(__xludf.DUMMYFUNCTION("+N50+N33"),0.0)</f>
        <v>0</v>
      </c>
      <c r="O52" s="37" t="str">
        <f>N52/N14</f>
        <v>#DIV/0!</v>
      </c>
      <c r="P52" s="35">
        <f>IFERROR(__xludf.DUMMYFUNCTION("+P50+P33"),0.0)</f>
        <v>0</v>
      </c>
      <c r="Q52" s="37" t="str">
        <f>P52/P14</f>
        <v>#DIV/0!</v>
      </c>
      <c r="R52" s="35">
        <f>IFERROR(__xludf.DUMMYFUNCTION("+R50+R33"),0.0)</f>
        <v>0</v>
      </c>
      <c r="S52" s="37" t="str">
        <f>R52/R14</f>
        <v>#DIV/0!</v>
      </c>
      <c r="T52" s="35">
        <f>IFERROR(__xludf.DUMMYFUNCTION("+T50+T33"),0.0)</f>
        <v>0</v>
      </c>
      <c r="U52" s="37" t="str">
        <f>T52/T14</f>
        <v>#DIV/0!</v>
      </c>
      <c r="V52" s="35">
        <f>IFERROR(__xludf.DUMMYFUNCTION("+V50+V33"),0.0)</f>
        <v>0</v>
      </c>
      <c r="W52" s="37" t="str">
        <f>V52/V14</f>
        <v>#DIV/0!</v>
      </c>
      <c r="X52" s="35">
        <f>IFERROR(__xludf.DUMMYFUNCTION("+X50+X33"),0.0)</f>
        <v>0</v>
      </c>
      <c r="Y52" s="37" t="str">
        <f>X52/X14</f>
        <v>#DIV/0!</v>
      </c>
      <c r="Z52" s="35">
        <f>IFERROR(__xludf.DUMMYFUNCTION("+Z50+Z33"),5.44458E7)</f>
        <v>54445800</v>
      </c>
      <c r="AA52" s="36">
        <f>Z52/Z14</f>
        <v>28.06484536</v>
      </c>
      <c r="AB52" s="15"/>
      <c r="AC52" s="15"/>
      <c r="AD52" s="15"/>
      <c r="AE52" s="15"/>
      <c r="AF52" s="18"/>
    </row>
    <row r="53">
      <c r="A53" s="12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5"/>
      <c r="AC53" s="15"/>
      <c r="AD53" s="15"/>
      <c r="AE53" s="15"/>
      <c r="AF53" s="18"/>
    </row>
    <row r="54">
      <c r="A54" s="38" t="s">
        <v>53</v>
      </c>
      <c r="B54" s="39">
        <f>IFERROR(__xludf.DUMMYFUNCTION("+B21-B52"),-5.32058E7)</f>
        <v>-53205800</v>
      </c>
      <c r="C54" s="40">
        <f>B54/B14</f>
        <v>-27.4256701</v>
      </c>
      <c r="D54" s="39">
        <f>IFERROR(__xludf.DUMMYFUNCTION("+D21-D52"),0.0)</f>
        <v>0</v>
      </c>
      <c r="E54" s="41" t="str">
        <f>D54/D14</f>
        <v>#DIV/0!</v>
      </c>
      <c r="F54" s="39">
        <f>IFERROR(__xludf.DUMMYFUNCTION("+F21-F52"),0.0)</f>
        <v>0</v>
      </c>
      <c r="G54" s="41" t="str">
        <f>F54/F14</f>
        <v>#DIV/0!</v>
      </c>
      <c r="H54" s="39">
        <f>IFERROR(__xludf.DUMMYFUNCTION("+H21-H52"),0.0)</f>
        <v>0</v>
      </c>
      <c r="I54" s="41" t="str">
        <f>H54/H14</f>
        <v>#DIV/0!</v>
      </c>
      <c r="J54" s="39">
        <f>IFERROR(__xludf.DUMMYFUNCTION("+J21-J52"),0.0)</f>
        <v>0</v>
      </c>
      <c r="K54" s="41" t="str">
        <f>J54/J14</f>
        <v>#DIV/0!</v>
      </c>
      <c r="L54" s="39">
        <f>IFERROR(__xludf.DUMMYFUNCTION("+L21-L52"),0.0)</f>
        <v>0</v>
      </c>
      <c r="M54" s="41" t="str">
        <f>L54/L14</f>
        <v>#DIV/0!</v>
      </c>
      <c r="N54" s="39">
        <f>IFERROR(__xludf.DUMMYFUNCTION("+N21-N52"),0.0)</f>
        <v>0</v>
      </c>
      <c r="O54" s="41" t="str">
        <f>N54/N14</f>
        <v>#DIV/0!</v>
      </c>
      <c r="P54" s="39">
        <f>IFERROR(__xludf.DUMMYFUNCTION("+P21-P52"),0.0)</f>
        <v>0</v>
      </c>
      <c r="Q54" s="41" t="str">
        <f>P54/P14</f>
        <v>#DIV/0!</v>
      </c>
      <c r="R54" s="39">
        <f>IFERROR(__xludf.DUMMYFUNCTION("+R21-R52"),0.0)</f>
        <v>0</v>
      </c>
      <c r="S54" s="41" t="str">
        <f>R54/R14</f>
        <v>#DIV/0!</v>
      </c>
      <c r="T54" s="39">
        <f>IFERROR(__xludf.DUMMYFUNCTION("+T21-T52"),0.0)</f>
        <v>0</v>
      </c>
      <c r="U54" s="41" t="str">
        <f>T54/T14</f>
        <v>#DIV/0!</v>
      </c>
      <c r="V54" s="39">
        <f>IFERROR(__xludf.DUMMYFUNCTION("+V21-V52"),0.0)</f>
        <v>0</v>
      </c>
      <c r="W54" s="41" t="str">
        <f>V54/V14</f>
        <v>#DIV/0!</v>
      </c>
      <c r="X54" s="39">
        <f>IFERROR(__xludf.DUMMYFUNCTION("+X21-X52"),0.0)</f>
        <v>0</v>
      </c>
      <c r="Y54" s="41" t="str">
        <f>X54/X14</f>
        <v>#DIV/0!</v>
      </c>
      <c r="Z54" s="39">
        <f>IFERROR(__xludf.DUMMYFUNCTION("+Z21-Z52"),-5.25058E7)</f>
        <v>-52505800</v>
      </c>
      <c r="AA54" s="40">
        <f>Z54/Z14</f>
        <v>-27.06484536</v>
      </c>
      <c r="AB54" s="15"/>
      <c r="AC54" s="15"/>
      <c r="AD54" s="15"/>
      <c r="AE54" s="15"/>
      <c r="AF54" s="18"/>
    </row>
    <row r="55">
      <c r="A55" s="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8"/>
    </row>
    <row r="56">
      <c r="A56" s="12" t="s">
        <v>54</v>
      </c>
      <c r="B56" s="42">
        <v>1233.0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8"/>
    </row>
    <row r="57">
      <c r="A57" s="12" t="s">
        <v>55</v>
      </c>
      <c r="B57" s="16">
        <v>100000.0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7">
        <f>IFERROR(__xludf.DUMMYFUNCTION("+D57+F57+B57+H57+J57+L57+N57+P57+R57+T57+V57+X57"),100000.0)</f>
        <v>100000</v>
      </c>
      <c r="AA57" s="15"/>
      <c r="AB57" s="15"/>
      <c r="AC57" s="15"/>
      <c r="AD57" s="15"/>
      <c r="AE57" s="15"/>
      <c r="AF57" s="18"/>
    </row>
    <row r="58">
      <c r="A58" s="12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5"/>
      <c r="AC58" s="15"/>
      <c r="AD58" s="15"/>
      <c r="AE58" s="15"/>
      <c r="AF58" s="18"/>
    </row>
    <row r="59">
      <c r="A59" s="30" t="s">
        <v>56</v>
      </c>
      <c r="B59" s="31">
        <f>IFERROR(__xludf.DUMMYFUNCTION("+B57"),100000.0)</f>
        <v>100000</v>
      </c>
      <c r="C59" s="43">
        <f>B59/B14</f>
        <v>0.05154639175</v>
      </c>
      <c r="D59" s="44" t="str">
        <f>IFERROR(__xludf.DUMMYFUNCTION("+D57"),"")</f>
        <v/>
      </c>
      <c r="E59" s="45" t="str">
        <f>D59/D14</f>
        <v>#DIV/0!</v>
      </c>
      <c r="F59" s="44" t="str">
        <f>IFERROR(__xludf.DUMMYFUNCTION("+F57"),"")</f>
        <v/>
      </c>
      <c r="G59" s="45" t="str">
        <f>F59/F14</f>
        <v>#DIV/0!</v>
      </c>
      <c r="H59" s="44" t="str">
        <f>IFERROR(__xludf.DUMMYFUNCTION("+H57"),"")</f>
        <v/>
      </c>
      <c r="I59" s="45" t="str">
        <f>H59/H14</f>
        <v>#DIV/0!</v>
      </c>
      <c r="J59" s="44" t="str">
        <f>IFERROR(__xludf.DUMMYFUNCTION("+J57"),"")</f>
        <v/>
      </c>
      <c r="K59" s="45" t="str">
        <f>J59/J14</f>
        <v>#DIV/0!</v>
      </c>
      <c r="L59" s="44" t="str">
        <f>IFERROR(__xludf.DUMMYFUNCTION("+L57"),"")</f>
        <v/>
      </c>
      <c r="M59" s="45" t="str">
        <f>L59/L14</f>
        <v>#DIV/0!</v>
      </c>
      <c r="N59" s="44" t="str">
        <f>IFERROR(__xludf.DUMMYFUNCTION("+N57"),"")</f>
        <v/>
      </c>
      <c r="O59" s="45" t="str">
        <f>N59/N14</f>
        <v>#DIV/0!</v>
      </c>
      <c r="P59" s="44" t="str">
        <f>IFERROR(__xludf.DUMMYFUNCTION("+P57"),"")</f>
        <v/>
      </c>
      <c r="Q59" s="45" t="str">
        <f>P59/P14</f>
        <v>#DIV/0!</v>
      </c>
      <c r="R59" s="44" t="str">
        <f>IFERROR(__xludf.DUMMYFUNCTION("+R57"),"")</f>
        <v/>
      </c>
      <c r="S59" s="45" t="str">
        <f>R59/R14</f>
        <v>#DIV/0!</v>
      </c>
      <c r="T59" s="44" t="str">
        <f>IFERROR(__xludf.DUMMYFUNCTION("+T57"),"")</f>
        <v/>
      </c>
      <c r="U59" s="45" t="str">
        <f>T59/T14</f>
        <v>#DIV/0!</v>
      </c>
      <c r="V59" s="44" t="str">
        <f>IFERROR(__xludf.DUMMYFUNCTION("+V57"),"")</f>
        <v/>
      </c>
      <c r="W59" s="45" t="str">
        <f>V59/V14</f>
        <v>#DIV/0!</v>
      </c>
      <c r="X59" s="44" t="str">
        <f>IFERROR(__xludf.DUMMYFUNCTION("+X57"),"")</f>
        <v/>
      </c>
      <c r="Y59" s="45" t="str">
        <f>X59/X14</f>
        <v>#DIV/0!</v>
      </c>
      <c r="Z59" s="31">
        <f>IFERROR(__xludf.DUMMYFUNCTION("+Z57"),100000.0)</f>
        <v>100000</v>
      </c>
      <c r="AA59" s="43">
        <f>Z59/Z14</f>
        <v>0.05154639175</v>
      </c>
      <c r="AB59" s="15"/>
      <c r="AC59" s="15"/>
      <c r="AD59" s="15"/>
      <c r="AE59" s="15"/>
      <c r="AF59" s="18"/>
    </row>
    <row r="60">
      <c r="A60" s="12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5"/>
      <c r="AC60" s="15"/>
      <c r="AD60" s="15"/>
      <c r="AE60" s="15"/>
      <c r="AF60" s="18"/>
    </row>
    <row r="61">
      <c r="A61" s="46" t="s">
        <v>57</v>
      </c>
      <c r="B61" s="21">
        <f>IFERROR(__xludf.DUMMYFUNCTION("+B54-B59"),-5.33058E7)</f>
        <v>-53305800</v>
      </c>
      <c r="C61" s="47">
        <f>B61/B14</f>
        <v>-27.47721649</v>
      </c>
      <c r="D61" s="21">
        <f>IFERROR(__xludf.DUMMYFUNCTION("+D54-D59"),0.0)</f>
        <v>0</v>
      </c>
      <c r="E61" s="48" t="str">
        <f>D61/D14</f>
        <v>#DIV/0!</v>
      </c>
      <c r="F61" s="21">
        <f>IFERROR(__xludf.DUMMYFUNCTION("+F54-F59"),0.0)</f>
        <v>0</v>
      </c>
      <c r="G61" s="48" t="str">
        <f>F61/F14</f>
        <v>#DIV/0!</v>
      </c>
      <c r="H61" s="21">
        <f>IFERROR(__xludf.DUMMYFUNCTION("+H54-H59"),0.0)</f>
        <v>0</v>
      </c>
      <c r="I61" s="48" t="str">
        <f>H61/H14</f>
        <v>#DIV/0!</v>
      </c>
      <c r="J61" s="21">
        <f>IFERROR(__xludf.DUMMYFUNCTION("+J54-J59"),0.0)</f>
        <v>0</v>
      </c>
      <c r="K61" s="48" t="str">
        <f>J61/J14</f>
        <v>#DIV/0!</v>
      </c>
      <c r="L61" s="21">
        <f>IFERROR(__xludf.DUMMYFUNCTION("+L54-L59"),0.0)</f>
        <v>0</v>
      </c>
      <c r="M61" s="48" t="str">
        <f>L61/L14</f>
        <v>#DIV/0!</v>
      </c>
      <c r="N61" s="21">
        <f>IFERROR(__xludf.DUMMYFUNCTION("+N54-N59"),0.0)</f>
        <v>0</v>
      </c>
      <c r="O61" s="48" t="str">
        <f>N61/N14</f>
        <v>#DIV/0!</v>
      </c>
      <c r="P61" s="21">
        <f>IFERROR(__xludf.DUMMYFUNCTION("+P54-P59"),0.0)</f>
        <v>0</v>
      </c>
      <c r="Q61" s="48" t="str">
        <f>P61/P14</f>
        <v>#DIV/0!</v>
      </c>
      <c r="R61" s="21">
        <f>IFERROR(__xludf.DUMMYFUNCTION("+R54-R59"),0.0)</f>
        <v>0</v>
      </c>
      <c r="S61" s="48" t="str">
        <f>R61/R14</f>
        <v>#DIV/0!</v>
      </c>
      <c r="T61" s="21">
        <f>IFERROR(__xludf.DUMMYFUNCTION("+T54-T59"),0.0)</f>
        <v>0</v>
      </c>
      <c r="U61" s="48" t="str">
        <f>T61/T14</f>
        <v>#DIV/0!</v>
      </c>
      <c r="V61" s="21">
        <f>IFERROR(__xludf.DUMMYFUNCTION("+V54-V59"),0.0)</f>
        <v>0</v>
      </c>
      <c r="W61" s="48" t="str">
        <f>V61/V14</f>
        <v>#DIV/0!</v>
      </c>
      <c r="X61" s="21">
        <f>IFERROR(__xludf.DUMMYFUNCTION("+X54-X59"),0.0)</f>
        <v>0</v>
      </c>
      <c r="Y61" s="48" t="str">
        <f>X61/X14</f>
        <v>#DIV/0!</v>
      </c>
      <c r="Z61" s="21">
        <f>IFERROR(__xludf.DUMMYFUNCTION("+Z54-Z59"),-5.26058E7)</f>
        <v>-52605800</v>
      </c>
      <c r="AA61" s="47">
        <f>Z61/Z14</f>
        <v>-27.11639175</v>
      </c>
      <c r="AB61" s="15"/>
      <c r="AC61" s="15"/>
      <c r="AD61" s="15"/>
      <c r="AE61" s="15"/>
      <c r="AF61" s="18"/>
    </row>
    <row r="62">
      <c r="A62" s="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8"/>
    </row>
    <row r="63">
      <c r="A63" s="12" t="s">
        <v>58</v>
      </c>
      <c r="B63" s="49">
        <v>60000.0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20">
        <f>IFERROR(__xludf.DUMMYFUNCTION("+D63+F63+B63+H63+J63+L63+N63+P63+R63+T63+V63+X63"),60000.0)</f>
        <v>60000</v>
      </c>
      <c r="AA63" s="50"/>
      <c r="AB63" s="18"/>
      <c r="AC63" s="18"/>
      <c r="AD63" s="18"/>
      <c r="AE63" s="18"/>
      <c r="AF63" s="18"/>
    </row>
    <row r="64">
      <c r="A64" s="30" t="s">
        <v>59</v>
      </c>
      <c r="B64" s="51">
        <f>IFERROR(__xludf.DUMMYFUNCTION("+B63"),60000.0)</f>
        <v>60000</v>
      </c>
      <c r="C64" s="52"/>
      <c r="D64" s="52" t="str">
        <f>IFERROR(__xludf.DUMMYFUNCTION("+D63"),"")</f>
        <v/>
      </c>
      <c r="E64" s="52"/>
      <c r="F64" s="52" t="str">
        <f>IFERROR(__xludf.DUMMYFUNCTION("+F63"),"")</f>
        <v/>
      </c>
      <c r="G64" s="52"/>
      <c r="H64" s="52" t="str">
        <f>IFERROR(__xludf.DUMMYFUNCTION("+H63"),"")</f>
        <v/>
      </c>
      <c r="I64" s="52"/>
      <c r="J64" s="52" t="str">
        <f>IFERROR(__xludf.DUMMYFUNCTION("+J63"),"")</f>
        <v/>
      </c>
      <c r="K64" s="52"/>
      <c r="L64" s="52" t="str">
        <f>IFERROR(__xludf.DUMMYFUNCTION("+L63"),"")</f>
        <v/>
      </c>
      <c r="M64" s="52"/>
      <c r="N64" s="52" t="str">
        <f>IFERROR(__xludf.DUMMYFUNCTION("+N63"),"")</f>
        <v/>
      </c>
      <c r="O64" s="52"/>
      <c r="P64" s="52" t="str">
        <f>IFERROR(__xludf.DUMMYFUNCTION("+P63"),"")</f>
        <v/>
      </c>
      <c r="Q64" s="52"/>
      <c r="R64" s="52" t="str">
        <f>IFERROR(__xludf.DUMMYFUNCTION("+R63"),"")</f>
        <v/>
      </c>
      <c r="S64" s="52"/>
      <c r="T64" s="52" t="str">
        <f>IFERROR(__xludf.DUMMYFUNCTION("+T63"),"")</f>
        <v/>
      </c>
      <c r="U64" s="52"/>
      <c r="V64" s="52" t="str">
        <f>IFERROR(__xludf.DUMMYFUNCTION("+V63"),"")</f>
        <v/>
      </c>
      <c r="W64" s="52"/>
      <c r="X64" s="52" t="str">
        <f>IFERROR(__xludf.DUMMYFUNCTION("+X63"),"")</f>
        <v/>
      </c>
      <c r="Y64" s="52"/>
      <c r="Z64" s="51">
        <f>IFERROR(__xludf.DUMMYFUNCTION("+Z63"),60000.0)</f>
        <v>60000</v>
      </c>
      <c r="AA64" s="52"/>
      <c r="AB64" s="18"/>
      <c r="AC64" s="18"/>
      <c r="AD64" s="18"/>
      <c r="AE64" s="18"/>
      <c r="AF64" s="18"/>
    </row>
    <row r="65">
      <c r="A65" s="12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18"/>
      <c r="AC65" s="18"/>
      <c r="AD65" s="18"/>
      <c r="AE65" s="18"/>
      <c r="AF65" s="18"/>
    </row>
    <row r="66">
      <c r="A66" s="38" t="s">
        <v>60</v>
      </c>
      <c r="B66" s="53">
        <f>IFERROR(__xludf.DUMMYFUNCTION("+B61-B63"),-5.33658E7)</f>
        <v>-53365800</v>
      </c>
      <c r="C66" s="40">
        <f>B66/B14</f>
        <v>-27.50814433</v>
      </c>
      <c r="D66" s="53">
        <f>IFERROR(__xludf.DUMMYFUNCTION("+D61-D63"),0.0)</f>
        <v>0</v>
      </c>
      <c r="E66" s="41" t="str">
        <f>D66/D14</f>
        <v>#DIV/0!</v>
      </c>
      <c r="F66" s="53">
        <f>IFERROR(__xludf.DUMMYFUNCTION("+F61-F63"),0.0)</f>
        <v>0</v>
      </c>
      <c r="G66" s="41" t="str">
        <f>F66/F14</f>
        <v>#DIV/0!</v>
      </c>
      <c r="H66" s="53">
        <f>IFERROR(__xludf.DUMMYFUNCTION("+H61-H63"),0.0)</f>
        <v>0</v>
      </c>
      <c r="I66" s="41" t="str">
        <f>H66/H14</f>
        <v>#DIV/0!</v>
      </c>
      <c r="J66" s="53">
        <f>IFERROR(__xludf.DUMMYFUNCTION("+J61-J63"),0.0)</f>
        <v>0</v>
      </c>
      <c r="K66" s="41" t="str">
        <f>J66/J14</f>
        <v>#DIV/0!</v>
      </c>
      <c r="L66" s="53">
        <f>IFERROR(__xludf.DUMMYFUNCTION("+L61-L63"),0.0)</f>
        <v>0</v>
      </c>
      <c r="M66" s="41" t="str">
        <f>L66/L14</f>
        <v>#DIV/0!</v>
      </c>
      <c r="N66" s="53">
        <f>IFERROR(__xludf.DUMMYFUNCTION("+N61-N63"),0.0)</f>
        <v>0</v>
      </c>
      <c r="O66" s="41" t="str">
        <f>N66/N14</f>
        <v>#DIV/0!</v>
      </c>
      <c r="P66" s="53">
        <f>IFERROR(__xludf.DUMMYFUNCTION("+P61-P63"),0.0)</f>
        <v>0</v>
      </c>
      <c r="Q66" s="41" t="str">
        <f>P66/P14</f>
        <v>#DIV/0!</v>
      </c>
      <c r="R66" s="53">
        <f>IFERROR(__xludf.DUMMYFUNCTION("+R61-R63"),0.0)</f>
        <v>0</v>
      </c>
      <c r="S66" s="41" t="str">
        <f>R66/R14</f>
        <v>#DIV/0!</v>
      </c>
      <c r="T66" s="53">
        <f>IFERROR(__xludf.DUMMYFUNCTION("+T61-T63"),0.0)</f>
        <v>0</v>
      </c>
      <c r="U66" s="41" t="str">
        <f>T66/T14</f>
        <v>#DIV/0!</v>
      </c>
      <c r="V66" s="53">
        <f>IFERROR(__xludf.DUMMYFUNCTION("+V61-V63"),0.0)</f>
        <v>0</v>
      </c>
      <c r="W66" s="41" t="str">
        <f>V66/V14</f>
        <v>#DIV/0!</v>
      </c>
      <c r="X66" s="53">
        <f>IFERROR(__xludf.DUMMYFUNCTION("+X61-X63"),0.0)</f>
        <v>0</v>
      </c>
      <c r="Y66" s="41" t="str">
        <f>X66/X14</f>
        <v>#DIV/0!</v>
      </c>
      <c r="Z66" s="53">
        <f>IFERROR(__xludf.DUMMYFUNCTION("+Z61-Z63"),-5.26658E7)</f>
        <v>-52665800</v>
      </c>
      <c r="AA66" s="40">
        <f>Z66/Z14</f>
        <v>-27.14731959</v>
      </c>
      <c r="AB66" s="54"/>
      <c r="AC66" s="54"/>
      <c r="AD66" s="54"/>
      <c r="AE66" s="54"/>
      <c r="AF66" s="5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</sheetData>
  <mergeCells count="3">
    <mergeCell ref="A5:N5"/>
    <mergeCell ref="A6:N6"/>
    <mergeCell ref="A7:N7"/>
  </mergeCells>
  <drawing r:id="rId1"/>
</worksheet>
</file>